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dadmag-my.sharepoint.com/personal/jramirezr_unimagdalena_edu_co/Documents/REPOSITORIO/Tesis digitalizadas/"/>
    </mc:Choice>
  </mc:AlternateContent>
  <bookViews>
    <workbookView xWindow="-120" yWindow="-120" windowWidth="29040" windowHeight="15840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10" i="1"/>
  <c r="E6" i="1"/>
  <c r="E5" i="1"/>
  <c r="E7" i="1"/>
  <c r="E8" i="1"/>
  <c r="E12" i="1"/>
  <c r="E14" i="1"/>
  <c r="E9" i="1"/>
  <c r="E16" i="1"/>
  <c r="E11" i="1"/>
  <c r="E13" i="1"/>
  <c r="E15" i="1"/>
  <c r="E17" i="1"/>
  <c r="H21" i="2"/>
  <c r="C18" i="1"/>
  <c r="G16" i="2"/>
  <c r="E2" i="1" l="1"/>
  <c r="F5" i="2"/>
  <c r="G5" i="2" s="1"/>
  <c r="F12" i="2"/>
  <c r="G12" i="2" s="1"/>
  <c r="F13" i="2"/>
  <c r="G13" i="2" s="1"/>
  <c r="F14" i="2"/>
  <c r="G14" i="2" s="1"/>
  <c r="F15" i="2"/>
  <c r="G15" i="2" s="1"/>
  <c r="D2" i="2"/>
  <c r="F2" i="2" s="1"/>
  <c r="G2" i="2" s="1"/>
  <c r="D3" i="2"/>
  <c r="F3" i="2" s="1"/>
  <c r="G3" i="2" s="1"/>
  <c r="D4" i="2"/>
  <c r="F4" i="2" s="1"/>
  <c r="G4" i="2" s="1"/>
  <c r="D5" i="2"/>
  <c r="D6" i="2"/>
  <c r="F6" i="2" s="1"/>
  <c r="G6" i="2" s="1"/>
  <c r="D7" i="2"/>
  <c r="F7" i="2" s="1"/>
  <c r="G7" i="2" s="1"/>
  <c r="D8" i="2"/>
  <c r="F8" i="2" s="1"/>
  <c r="G8" i="2" s="1"/>
  <c r="D9" i="2"/>
  <c r="F9" i="2" s="1"/>
  <c r="G9" i="2" s="1"/>
  <c r="D10" i="2"/>
  <c r="F10" i="2" s="1"/>
  <c r="G10" i="2" s="1"/>
  <c r="D11" i="2"/>
  <c r="F11" i="2" s="1"/>
  <c r="G11" i="2" s="1"/>
  <c r="D1" i="2"/>
  <c r="F1" i="2" s="1"/>
  <c r="G1" i="2" s="1"/>
  <c r="E18" i="1" l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G2" i="1"/>
  <c r="H2" i="1" s="1"/>
  <c r="G3" i="1"/>
  <c r="G6" i="1"/>
  <c r="H6" i="1" s="1"/>
  <c r="G5" i="1" l="1"/>
  <c r="H5" i="1" s="1"/>
  <c r="I2" i="1"/>
  <c r="H3" i="1"/>
  <c r="G4" i="1"/>
  <c r="H4" i="1" s="1"/>
  <c r="G7" i="1"/>
  <c r="I4" i="1" l="1"/>
  <c r="P6" i="1" s="1"/>
  <c r="H7" i="1"/>
  <c r="P5" i="1"/>
  <c r="G8" i="1"/>
  <c r="H8" i="1" s="1"/>
  <c r="Q5" i="1" l="1"/>
  <c r="Q6" i="1" s="1"/>
  <c r="G9" i="1"/>
  <c r="H9" i="1" s="1"/>
  <c r="G10" i="1" l="1"/>
  <c r="H10" i="1" s="1"/>
  <c r="G11" i="1" l="1"/>
  <c r="H11" i="1" s="1"/>
  <c r="G12" i="1" l="1"/>
  <c r="H12" i="1" s="1"/>
  <c r="G13" i="1" l="1"/>
  <c r="H13" i="1" s="1"/>
  <c r="G14" i="1" l="1"/>
  <c r="H14" i="1" s="1"/>
  <c r="G15" i="1" l="1"/>
  <c r="H15" i="1" s="1"/>
  <c r="G17" i="1" l="1"/>
  <c r="G16" i="1"/>
  <c r="H16" i="1" s="1"/>
  <c r="H17" i="1" l="1"/>
  <c r="I8" i="1"/>
  <c r="P7" i="1" l="1"/>
  <c r="I18" i="1"/>
  <c r="M5" i="1"/>
  <c r="M7" i="1"/>
  <c r="M6" i="1"/>
  <c r="M8" i="1" l="1"/>
  <c r="N8" i="1" s="1"/>
  <c r="N6" i="1"/>
  <c r="P8" i="1"/>
  <c r="Q7" i="1"/>
  <c r="N5" i="1" l="1"/>
  <c r="O5" i="1" s="1"/>
  <c r="O6" i="1" s="1"/>
  <c r="N7" i="1"/>
  <c r="O7" i="1" l="1"/>
</calcChain>
</file>

<file path=xl/sharedStrings.xml><?xml version="1.0" encoding="utf-8"?>
<sst xmlns="http://schemas.openxmlformats.org/spreadsheetml/2006/main" count="70" uniqueCount="64">
  <si>
    <t>MATERIA PRIMA</t>
  </si>
  <si>
    <t>INVERSION</t>
  </si>
  <si>
    <t>I.ACUMULADO</t>
  </si>
  <si>
    <t>ZONA</t>
  </si>
  <si>
    <t>%</t>
  </si>
  <si>
    <t>HT</t>
  </si>
  <si>
    <t>AZUCAR</t>
  </si>
  <si>
    <t>GRASA</t>
  </si>
  <si>
    <t>LEVADURA</t>
  </si>
  <si>
    <t>ESCENCIA</t>
  </si>
  <si>
    <t>MEJORADOR</t>
  </si>
  <si>
    <t>MOHO</t>
  </si>
  <si>
    <t>HUEVO</t>
  </si>
  <si>
    <t>CARAMELO</t>
  </si>
  <si>
    <t>ACEITE</t>
  </si>
  <si>
    <t>BOLSA</t>
  </si>
  <si>
    <t>AREQUIPE</t>
  </si>
  <si>
    <t>FRUTA</t>
  </si>
  <si>
    <t>BOCADILLO</t>
  </si>
  <si>
    <t>QUESO</t>
  </si>
  <si>
    <t>HUEVO DE GALLINA</t>
  </si>
  <si>
    <t>SALVADO</t>
  </si>
  <si>
    <t>% I. ACUMULADO</t>
  </si>
  <si>
    <t>N° ELEMENTOS</t>
  </si>
  <si>
    <t>% ARTICULOS</t>
  </si>
  <si>
    <t>%ACUM</t>
  </si>
  <si>
    <t>%INVERSION</t>
  </si>
  <si>
    <t>%INV.A.</t>
  </si>
  <si>
    <t>0-80%</t>
  </si>
  <si>
    <t>80%-95%</t>
  </si>
  <si>
    <t>95%-100%</t>
  </si>
  <si>
    <t>A</t>
  </si>
  <si>
    <t>B</t>
  </si>
  <si>
    <t>C</t>
  </si>
  <si>
    <t>TOTAL</t>
  </si>
  <si>
    <t>UNIDAD</t>
  </si>
  <si>
    <t xml:space="preserve">HARINA DE TRIGO CORRIENTE FORTIFICADA CON NIACINA, VITAMINA B1, VITAMINA B2 Y ACIDO FOLICO </t>
  </si>
  <si>
    <t>50 Kg</t>
  </si>
  <si>
    <t xml:space="preserve">AZUCAR NORMAL </t>
  </si>
  <si>
    <t>15 Kg</t>
  </si>
  <si>
    <t>MEDIDA</t>
  </si>
  <si>
    <t>P. POR GRAMOS,CC O UND</t>
  </si>
  <si>
    <t>1/2 Kg</t>
  </si>
  <si>
    <t>LEVADURA FRESCA  (PRODUCTOS NATURAL FRESCO Y ESTABLE)</t>
  </si>
  <si>
    <t>PAQUETE DE BOLSA PLASTICA DE 12 Cm X 18 Cm</t>
  </si>
  <si>
    <t xml:space="preserve">BOTELLA DE ESCENCIA PARA PANADERIA Y PASTELERIA </t>
  </si>
  <si>
    <t xml:space="preserve">SALVADO DE TRIGO </t>
  </si>
  <si>
    <t>QUESO COSTEÑO</t>
  </si>
  <si>
    <t>CONSUMO SEMANAL (gr,cc,und</t>
  </si>
  <si>
    <t>1 Kg</t>
  </si>
  <si>
    <t>500 cc</t>
  </si>
  <si>
    <t>PIMPINA DE ACEITE VEGETAL EN GARRAFÁ PLASTICA</t>
  </si>
  <si>
    <t>20000 cc</t>
  </si>
  <si>
    <t xml:space="preserve">BOLSA DE FRUTA CRISTALIZADA </t>
  </si>
  <si>
    <t>2.5 Kg</t>
  </si>
  <si>
    <t xml:space="preserve">BOLSA DE MEJORADOR DE PAN </t>
  </si>
  <si>
    <t xml:space="preserve">FRASCO DE AREQUIPE </t>
  </si>
  <si>
    <t>5 Kg</t>
  </si>
  <si>
    <t xml:space="preserve">FRASCO COLOR CARAMELO </t>
  </si>
  <si>
    <t>650 cc</t>
  </si>
  <si>
    <t>6.25 Kg</t>
  </si>
  <si>
    <t xml:space="preserve">BOCADILLO PARA PANADERIA </t>
  </si>
  <si>
    <t xml:space="preserve">BOLSA DE ANTIMHO </t>
  </si>
  <si>
    <t>CAJA DE MARGARINA PARA PANADERIA (MEZCLA DE ACEITES VEGETALES REFINADOS)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</si>
</sst>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.00_-;\-&quot;$&quot;\ * #,##0.00_-;_-&quot;$&quot;\ * &quot;-&quot;_-;_-@_-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8" fontId="0" fillId="0" borderId="0" xfId="0" applyNumberFormat="1"/>
    <xf numFmtId="6" fontId="0" fillId="0" borderId="0" xfId="0" applyNumberFormat="1"/>
    <xf numFmtId="16" fontId="0" fillId="0" borderId="0" xfId="0" applyNumberFormat="1"/>
    <xf numFmtId="42" fontId="0" fillId="0" borderId="0" xfId="1" applyFont="1"/>
    <xf numFmtId="42" fontId="0" fillId="0" borderId="0" xfId="0" applyNumberFormat="1"/>
    <xf numFmtId="3" fontId="0" fillId="0" borderId="0" xfId="0" applyNumberFormat="1"/>
    <xf numFmtId="0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0" fontId="3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3" fillId="3" borderId="1" xfId="0" applyNumberFormat="1" applyFont="1" applyFill="1" applyBorder="1"/>
    <xf numFmtId="6" fontId="3" fillId="3" borderId="1" xfId="0" applyNumberFormat="1" applyFont="1" applyFill="1" applyBorder="1"/>
    <xf numFmtId="42" fontId="3" fillId="3" borderId="1" xfId="1" applyFont="1" applyFill="1" applyBorder="1"/>
    <xf numFmtId="10" fontId="0" fillId="3" borderId="1" xfId="0" applyNumberFormat="1" applyFill="1" applyBorder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9" fontId="3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ANALISIS</a:t>
            </a:r>
            <a:r>
              <a:rPr lang="es-CO" baseline="0"/>
              <a:t> ABC</a:t>
            </a:r>
            <a:endParaRPr lang="es-CO"/>
          </a:p>
        </c:rich>
      </c:tx>
      <c:layout>
        <c:manualLayout>
          <c:xMode val="edge"/>
          <c:yMode val="edge"/>
          <c:x val="0.46452217954764052"/>
          <c:y val="2.9767438953311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8759514435695537"/>
          <c:y val="0.17171296296296298"/>
          <c:w val="0.7818493000874891"/>
          <c:h val="0.5168128463108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Hoja1!$P$4</c:f>
              <c:strCache>
                <c:ptCount val="1"/>
                <c:pt idx="0">
                  <c:v>%INVERSION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A7-4743-82D9-1F92E021BD4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7-4743-82D9-1F92E021BD4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2A7-4743-82D9-1F92E021BD46}"/>
              </c:ext>
            </c:extLst>
          </c:dPt>
          <c:dLbls>
            <c:dLbl>
              <c:idx val="0"/>
              <c:layout>
                <c:manualLayout>
                  <c:x val="0"/>
                  <c:y val="0.18055555555555555"/>
                </c:manualLayout>
              </c:layout>
              <c:tx>
                <c:rich>
                  <a:bodyPr/>
                  <a:lstStyle/>
                  <a:p>
                    <a:fld id="{843C48A9-B456-4CD9-A54D-4C130E85A67C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2A7-4743-82D9-1F92E021BD46}"/>
                </c:ext>
              </c:extLst>
            </c:dLbl>
            <c:dLbl>
              <c:idx val="1"/>
              <c:layout>
                <c:manualLayout>
                  <c:x val="0"/>
                  <c:y val="8.33333333333332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433920-E2A5-4D21-9094-7B47898F5B48}" type="VALUE">
                      <a:rPr lang="en-US">
                        <a:solidFill>
                          <a:schemeClr val="bg2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2">
                              <a:lumMod val="50000"/>
                            </a:schemeClr>
                          </a:solidFill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2A7-4743-82D9-1F92E021BD46}"/>
                </c:ext>
              </c:extLst>
            </c:dLbl>
            <c:dLbl>
              <c:idx val="2"/>
              <c:layout>
                <c:manualLayout>
                  <c:x val="-1.0185067526415994E-16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A7-4743-82D9-1F92E021B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Hoja1!$M$5:$M$7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10</c:v>
                </c:pt>
              </c:numCache>
            </c:numRef>
          </c:cat>
          <c:val>
            <c:numRef>
              <c:f>Hoja1!$P$5:$P$7</c:f>
              <c:numCache>
                <c:formatCode>0.00%</c:formatCode>
                <c:ptCount val="3"/>
                <c:pt idx="0">
                  <c:v>0.72802614729229176</c:v>
                </c:pt>
                <c:pt idx="1">
                  <c:v>0.2024668816907681</c:v>
                </c:pt>
                <c:pt idx="2">
                  <c:v>6.9506971016940144E-2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7-4743-82D9-1F92E021BD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25867008"/>
        <c:axId val="325872912"/>
      </c:barChart>
      <c:lineChart>
        <c:grouping val="standard"/>
        <c:varyColors val="0"/>
        <c:ser>
          <c:idx val="1"/>
          <c:order val="1"/>
          <c:tx>
            <c:strRef>
              <c:f>Hoja1!$Q$4</c:f>
              <c:strCache>
                <c:ptCount val="1"/>
                <c:pt idx="0">
                  <c:v>%INV.A.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109505670508504E-2"/>
                  <c:y val="-9.2491822328327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A7-4743-82D9-1F92E021BD46}"/>
                </c:ext>
              </c:extLst>
            </c:dLbl>
            <c:dLbl>
              <c:idx val="1"/>
              <c:layout>
                <c:manualLayout>
                  <c:x val="-5.5555555555555552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A7-4743-82D9-1F92E021B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Hoja1!$Q$5:$Q$7</c:f>
              <c:numCache>
                <c:formatCode>0.00%</c:formatCode>
                <c:ptCount val="3"/>
                <c:pt idx="0">
                  <c:v>0.72802614729229176</c:v>
                </c:pt>
                <c:pt idx="1">
                  <c:v>0.93049302898305986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7-4743-82D9-1F92E021BD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5867008"/>
        <c:axId val="325872912"/>
      </c:lineChart>
      <c:catAx>
        <c:axId val="32586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N°</a:t>
                </a:r>
                <a:r>
                  <a:rPr lang="es-CO" baseline="0"/>
                  <a:t> de elementos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5872912"/>
        <c:crosses val="autoZero"/>
        <c:auto val="1"/>
        <c:lblAlgn val="ctr"/>
        <c:lblOffset val="100"/>
        <c:noMultiLvlLbl val="0"/>
      </c:catAx>
      <c:valAx>
        <c:axId val="32587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% Inversion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586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252413</xdr:colOff>
      <xdr:row>8</xdr:row>
      <xdr:rowOff>54768</xdr:rowOff>
    </xdr:from>
    <xdr:to>
      <xdr:col>16</xdr:col>
      <xdr:colOff>642938</xdr:colOff>
      <xdr:row>20</xdr:row>
      <xdr:rowOff>150018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17A3D7-D30F-424A-980D-EB8267E51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25"/>
  <sheetViews>
    <sheetView tabSelected="1" zoomScale="80" zoomScaleNormal="80" workbookViewId="0">
      <selection activeCell="A3" sqref="A3"/>
    </sheetView>
  </sheetViews>
  <sheetFormatPr baseColWidth="10" defaultRowHeight="15" x14ac:dyDescent="0.25"/>
  <cols>
    <col min="1" max="1" width="48.140625" customWidth="1"/>
    <col min="2" max="2" width="11.140625" customWidth="1"/>
    <col min="3" max="3" width="29.28515625" bestFit="1" customWidth="1"/>
    <col min="4" max="4" width="26.5703125" bestFit="1" customWidth="1"/>
    <col min="5" max="5" width="15.5703125" bestFit="1" customWidth="1"/>
    <col min="6" max="6" width="17.7109375" bestFit="1" customWidth="1"/>
    <col min="7" max="7" width="17.7109375" customWidth="1"/>
    <col min="13" max="14" width="16.5703125" customWidth="1"/>
    <col min="16" max="16" width="13.5703125" bestFit="1" customWidth="1"/>
  </cols>
  <sheetData>
    <row r="1" spans="1:17" ht="42" customHeight="1" x14ac:dyDescent="0.25">
      <c r="A1" s="1" t="s">
        <v>0</v>
      </c>
      <c r="B1" s="1" t="s">
        <v>40</v>
      </c>
      <c r="C1" s="1" t="s">
        <v>48</v>
      </c>
      <c r="D1" s="1" t="s">
        <v>41</v>
      </c>
      <c r="E1" s="1" t="s">
        <v>1</v>
      </c>
      <c r="F1" s="1" t="s">
        <v>2</v>
      </c>
      <c r="G1" s="1" t="s">
        <v>22</v>
      </c>
      <c r="H1" s="1" t="s">
        <v>3</v>
      </c>
      <c r="I1" s="1" t="s">
        <v>4</v>
      </c>
    </row>
    <row r="2" spans="1:17" ht="43.5" x14ac:dyDescent="0.25">
      <c r="A2" s="9" t="s">
        <v>36</v>
      </c>
      <c r="B2" s="37" t="s">
        <v>37</v>
      </c>
      <c r="C2" s="10">
        <v>420000</v>
      </c>
      <c r="D2" s="17">
        <v>1.66</v>
      </c>
      <c r="E2" s="18">
        <f t="shared" ref="E2:E17" si="0">C2*D2</f>
        <v>697200</v>
      </c>
      <c r="F2" s="19">
        <f>E2</f>
        <v>697200</v>
      </c>
      <c r="G2" s="20">
        <f t="shared" ref="G2:G17" si="1">F2/$E$18</f>
        <v>0.42079505727897087</v>
      </c>
      <c r="H2" s="21" t="str">
        <f>IF(G2&lt;=0.8,"A",IF(G2&lt;=0.95,"B","C"))</f>
        <v>A</v>
      </c>
      <c r="I2" s="39">
        <f>G3</f>
        <v>0.72802614729229176</v>
      </c>
    </row>
    <row r="3" spans="1:17" ht="43.5" x14ac:dyDescent="0.25">
      <c r="A3" s="9" t="s">
        <v>63</v>
      </c>
      <c r="B3" s="37" t="s">
        <v>39</v>
      </c>
      <c r="C3" s="10">
        <v>72000</v>
      </c>
      <c r="D3" s="17">
        <v>7.07</v>
      </c>
      <c r="E3" s="18">
        <f t="shared" si="0"/>
        <v>509040</v>
      </c>
      <c r="F3" s="19">
        <f>F2+E3</f>
        <v>1206240</v>
      </c>
      <c r="G3" s="20">
        <f t="shared" si="1"/>
        <v>0.72802614729229176</v>
      </c>
      <c r="H3" s="21" t="str">
        <f t="shared" ref="H3:H17" si="2">IF(G3&lt;=0.8,"A",IF(G3&lt;=0.95,"B","C"))</f>
        <v>A</v>
      </c>
      <c r="I3" s="40"/>
    </row>
    <row r="4" spans="1:17" ht="24.75" customHeight="1" x14ac:dyDescent="0.25">
      <c r="A4" s="9" t="s">
        <v>38</v>
      </c>
      <c r="B4" s="37" t="s">
        <v>37</v>
      </c>
      <c r="C4" s="10">
        <v>63000</v>
      </c>
      <c r="D4" s="17">
        <v>2.6</v>
      </c>
      <c r="E4" s="18">
        <f t="shared" si="0"/>
        <v>163800</v>
      </c>
      <c r="F4" s="19">
        <f t="shared" ref="F4:F17" si="3">F3+E4</f>
        <v>1370040</v>
      </c>
      <c r="G4" s="20">
        <f t="shared" si="1"/>
        <v>0.82688763665301379</v>
      </c>
      <c r="H4" s="21" t="str">
        <f t="shared" si="2"/>
        <v>B</v>
      </c>
      <c r="I4" s="39">
        <f>G7-I2</f>
        <v>0.2024668816907681</v>
      </c>
      <c r="L4" s="1" t="s">
        <v>3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</row>
    <row r="5" spans="1:17" ht="28.5" customHeight="1" x14ac:dyDescent="0.25">
      <c r="A5" s="9" t="s">
        <v>20</v>
      </c>
      <c r="B5" s="37" t="s">
        <v>35</v>
      </c>
      <c r="C5" s="10">
        <v>120</v>
      </c>
      <c r="D5" s="22">
        <v>483</v>
      </c>
      <c r="E5" s="18">
        <f t="shared" si="0"/>
        <v>57960</v>
      </c>
      <c r="F5" s="19">
        <f t="shared" si="3"/>
        <v>1428000</v>
      </c>
      <c r="G5" s="20">
        <f t="shared" si="1"/>
        <v>0.86186939442680777</v>
      </c>
      <c r="H5" s="21" t="str">
        <f t="shared" si="2"/>
        <v>B</v>
      </c>
      <c r="I5" s="41"/>
      <c r="K5" s="28" t="s">
        <v>28</v>
      </c>
      <c r="L5" s="30" t="s">
        <v>31</v>
      </c>
      <c r="M5" s="33">
        <f>COUNTIF(H2:H17,"A")</f>
        <v>2</v>
      </c>
      <c r="N5" s="34">
        <f>M5/$M$8</f>
        <v>0.125</v>
      </c>
      <c r="O5" s="35">
        <f>N5</f>
        <v>0.125</v>
      </c>
      <c r="P5" s="35">
        <f>I2</f>
        <v>0.72802614729229176</v>
      </c>
      <c r="Q5" s="35">
        <f>P5</f>
        <v>0.72802614729229176</v>
      </c>
    </row>
    <row r="6" spans="1:17" ht="29.25" x14ac:dyDescent="0.25">
      <c r="A6" s="9" t="s">
        <v>43</v>
      </c>
      <c r="B6" s="37" t="s">
        <v>42</v>
      </c>
      <c r="C6" s="10">
        <v>4500</v>
      </c>
      <c r="D6" s="17">
        <v>12.8</v>
      </c>
      <c r="E6" s="18">
        <f t="shared" si="0"/>
        <v>57600</v>
      </c>
      <c r="F6" s="19">
        <f t="shared" si="3"/>
        <v>1485600</v>
      </c>
      <c r="G6" s="20">
        <f t="shared" si="1"/>
        <v>0.89663387420200669</v>
      </c>
      <c r="H6" s="21" t="str">
        <f t="shared" si="2"/>
        <v>B</v>
      </c>
      <c r="I6" s="41"/>
      <c r="K6" s="28" t="s">
        <v>29</v>
      </c>
      <c r="L6" s="31" t="s">
        <v>32</v>
      </c>
      <c r="M6" s="33">
        <f>COUNTIF(H3:H18,"B")</f>
        <v>4</v>
      </c>
      <c r="N6" s="34">
        <f t="shared" ref="N6:N8" si="4">M6/$M$8</f>
        <v>0.25</v>
      </c>
      <c r="O6" s="35">
        <f>O5+N6</f>
        <v>0.375</v>
      </c>
      <c r="P6" s="35">
        <f>I4</f>
        <v>0.2024668816907681</v>
      </c>
      <c r="Q6" s="35">
        <f>Q5+P6</f>
        <v>0.93049302898305986</v>
      </c>
    </row>
    <row r="7" spans="1:17" ht="29.25" x14ac:dyDescent="0.25">
      <c r="A7" s="9" t="s">
        <v>44</v>
      </c>
      <c r="B7" s="38" t="s">
        <v>35</v>
      </c>
      <c r="C7" s="16">
        <v>660</v>
      </c>
      <c r="D7" s="17">
        <v>85</v>
      </c>
      <c r="E7" s="18">
        <f t="shared" si="0"/>
        <v>56100</v>
      </c>
      <c r="F7" s="19">
        <f t="shared" si="3"/>
        <v>1541700</v>
      </c>
      <c r="G7" s="20">
        <f t="shared" si="1"/>
        <v>0.93049302898305986</v>
      </c>
      <c r="H7" s="21" t="str">
        <f t="shared" si="2"/>
        <v>B</v>
      </c>
      <c r="I7" s="40"/>
      <c r="K7" s="28" t="s">
        <v>30</v>
      </c>
      <c r="L7" s="32" t="s">
        <v>33</v>
      </c>
      <c r="M7" s="33">
        <f>COUNTIF(H4:H19,"C")</f>
        <v>10</v>
      </c>
      <c r="N7" s="34">
        <f t="shared" si="4"/>
        <v>0.625</v>
      </c>
      <c r="O7" s="35">
        <f>O6+N7</f>
        <v>1</v>
      </c>
      <c r="P7" s="35">
        <f>I8</f>
        <v>6.9506971016940144E-2</v>
      </c>
      <c r="Q7" s="35">
        <f>Q6+P7</f>
        <v>1</v>
      </c>
    </row>
    <row r="8" spans="1:17" ht="29.25" x14ac:dyDescent="0.25">
      <c r="A8" s="9" t="s">
        <v>45</v>
      </c>
      <c r="B8" s="37" t="s">
        <v>50</v>
      </c>
      <c r="C8" s="10">
        <v>1320</v>
      </c>
      <c r="D8" s="17">
        <v>30</v>
      </c>
      <c r="E8" s="18">
        <f t="shared" si="0"/>
        <v>39600</v>
      </c>
      <c r="F8" s="19">
        <f t="shared" si="3"/>
        <v>1581300</v>
      </c>
      <c r="G8" s="20">
        <f t="shared" si="1"/>
        <v>0.95439360882850921</v>
      </c>
      <c r="H8" s="21" t="str">
        <f t="shared" si="2"/>
        <v>C</v>
      </c>
      <c r="I8" s="39">
        <f>G17-G7</f>
        <v>6.9506971016940144E-2</v>
      </c>
      <c r="L8" s="29" t="s">
        <v>34</v>
      </c>
      <c r="M8" s="33">
        <f>SUM(M5:M7)</f>
        <v>16</v>
      </c>
      <c r="N8" s="36">
        <f t="shared" si="4"/>
        <v>1</v>
      </c>
      <c r="O8" s="33"/>
      <c r="P8" s="35">
        <f>SUM(P5:P7)</f>
        <v>1</v>
      </c>
      <c r="Q8" s="33"/>
    </row>
    <row r="9" spans="1:17" x14ac:dyDescent="0.25">
      <c r="A9" s="9" t="s">
        <v>46</v>
      </c>
      <c r="B9" s="37" t="s">
        <v>42</v>
      </c>
      <c r="C9" s="15">
        <v>4500</v>
      </c>
      <c r="D9" s="17">
        <v>4</v>
      </c>
      <c r="E9" s="18">
        <f t="shared" si="0"/>
        <v>18000</v>
      </c>
      <c r="F9" s="19">
        <f t="shared" si="3"/>
        <v>1599300</v>
      </c>
      <c r="G9" s="20">
        <f t="shared" si="1"/>
        <v>0.96525750875825889</v>
      </c>
      <c r="H9" s="21" t="str">
        <f t="shared" si="2"/>
        <v>C</v>
      </c>
      <c r="I9" s="42"/>
    </row>
    <row r="10" spans="1:17" x14ac:dyDescent="0.25">
      <c r="A10" s="14" t="s">
        <v>47</v>
      </c>
      <c r="B10" s="37" t="s">
        <v>49</v>
      </c>
      <c r="C10" s="10">
        <v>750</v>
      </c>
      <c r="D10" s="17">
        <v>21.6</v>
      </c>
      <c r="E10" s="18">
        <f t="shared" si="0"/>
        <v>16200.000000000002</v>
      </c>
      <c r="F10" s="19">
        <f t="shared" si="3"/>
        <v>1615500</v>
      </c>
      <c r="G10" s="20">
        <f t="shared" si="1"/>
        <v>0.97503501869503362</v>
      </c>
      <c r="H10" s="21" t="str">
        <f t="shared" si="2"/>
        <v>C</v>
      </c>
      <c r="I10" s="42"/>
    </row>
    <row r="11" spans="1:17" ht="29.25" x14ac:dyDescent="0.25">
      <c r="A11" s="9" t="s">
        <v>51</v>
      </c>
      <c r="B11" s="37" t="s">
        <v>52</v>
      </c>
      <c r="C11" s="10">
        <v>2700</v>
      </c>
      <c r="D11" s="23">
        <v>4.4400000000000004</v>
      </c>
      <c r="E11" s="18">
        <f t="shared" si="0"/>
        <v>11988.000000000002</v>
      </c>
      <c r="F11" s="19">
        <f t="shared" si="3"/>
        <v>1627488</v>
      </c>
      <c r="G11" s="20">
        <f t="shared" si="1"/>
        <v>0.98227037604824685</v>
      </c>
      <c r="H11" s="21" t="str">
        <f t="shared" si="2"/>
        <v>C</v>
      </c>
      <c r="I11" s="42"/>
    </row>
    <row r="12" spans="1:17" x14ac:dyDescent="0.25">
      <c r="A12" s="9" t="s">
        <v>53</v>
      </c>
      <c r="B12" s="37" t="s">
        <v>54</v>
      </c>
      <c r="C12" s="10">
        <v>750</v>
      </c>
      <c r="D12" s="17">
        <v>9.48</v>
      </c>
      <c r="E12" s="18">
        <f t="shared" si="0"/>
        <v>7110</v>
      </c>
      <c r="F12" s="19">
        <f t="shared" si="3"/>
        <v>1634598</v>
      </c>
      <c r="G12" s="20">
        <f t="shared" si="1"/>
        <v>0.98656161652049801</v>
      </c>
      <c r="H12" s="21" t="str">
        <f t="shared" si="2"/>
        <v>C</v>
      </c>
      <c r="I12" s="42"/>
    </row>
    <row r="13" spans="1:17" x14ac:dyDescent="0.25">
      <c r="A13" s="9" t="s">
        <v>55</v>
      </c>
      <c r="B13" s="37" t="s">
        <v>49</v>
      </c>
      <c r="C13" s="10">
        <v>324</v>
      </c>
      <c r="D13" s="17">
        <v>18.600000000000001</v>
      </c>
      <c r="E13" s="18">
        <f t="shared" si="0"/>
        <v>6026.4000000000005</v>
      </c>
      <c r="F13" s="19">
        <f t="shared" si="3"/>
        <v>1640624.4</v>
      </c>
      <c r="G13" s="20">
        <f t="shared" si="1"/>
        <v>0.99019885021697807</v>
      </c>
      <c r="H13" s="21" t="str">
        <f t="shared" si="2"/>
        <v>C</v>
      </c>
      <c r="I13" s="42"/>
    </row>
    <row r="14" spans="1:17" x14ac:dyDescent="0.25">
      <c r="A14" s="9" t="s">
        <v>56</v>
      </c>
      <c r="B14" s="37" t="s">
        <v>57</v>
      </c>
      <c r="C14" s="10">
        <v>750</v>
      </c>
      <c r="D14" s="17">
        <v>7.6</v>
      </c>
      <c r="E14" s="18">
        <f t="shared" si="0"/>
        <v>5700</v>
      </c>
      <c r="F14" s="19">
        <f t="shared" si="3"/>
        <v>1646324.4</v>
      </c>
      <c r="G14" s="20">
        <f t="shared" si="1"/>
        <v>0.99363908519473221</v>
      </c>
      <c r="H14" s="21" t="str">
        <f t="shared" si="2"/>
        <v>C</v>
      </c>
      <c r="I14" s="42"/>
    </row>
    <row r="15" spans="1:17" x14ac:dyDescent="0.25">
      <c r="A15" s="9" t="s">
        <v>58</v>
      </c>
      <c r="B15" s="37" t="s">
        <v>59</v>
      </c>
      <c r="C15" s="10">
        <v>359.44200000000001</v>
      </c>
      <c r="D15" s="17">
        <v>14</v>
      </c>
      <c r="E15" s="18">
        <f t="shared" si="0"/>
        <v>5032.1880000000001</v>
      </c>
      <c r="F15" s="19">
        <f t="shared" si="3"/>
        <v>1651356.588</v>
      </c>
      <c r="G15" s="20">
        <f t="shared" si="1"/>
        <v>0.99667626224249262</v>
      </c>
      <c r="H15" s="21" t="str">
        <f t="shared" si="2"/>
        <v>C</v>
      </c>
      <c r="I15" s="42"/>
    </row>
    <row r="16" spans="1:17" x14ac:dyDescent="0.25">
      <c r="A16" s="9" t="s">
        <v>61</v>
      </c>
      <c r="B16" s="37" t="s">
        <v>60</v>
      </c>
      <c r="C16" s="10">
        <v>750</v>
      </c>
      <c r="D16" s="17">
        <v>5.056</v>
      </c>
      <c r="E16" s="18">
        <f t="shared" si="0"/>
        <v>3792</v>
      </c>
      <c r="F16" s="19">
        <f t="shared" si="3"/>
        <v>1655148.588</v>
      </c>
      <c r="G16" s="20">
        <f t="shared" si="1"/>
        <v>0.9989649238276932</v>
      </c>
      <c r="H16" s="21" t="str">
        <f t="shared" si="2"/>
        <v>C</v>
      </c>
      <c r="I16" s="42"/>
    </row>
    <row r="17" spans="1:9" x14ac:dyDescent="0.25">
      <c r="A17" s="13" t="s">
        <v>62</v>
      </c>
      <c r="B17" s="13" t="s">
        <v>49</v>
      </c>
      <c r="C17" s="10">
        <v>60.599999999999994</v>
      </c>
      <c r="D17" s="17">
        <v>28.3</v>
      </c>
      <c r="E17" s="18">
        <f t="shared" si="0"/>
        <v>1714.9799999999998</v>
      </c>
      <c r="F17" s="19">
        <f t="shared" si="3"/>
        <v>1656863.568</v>
      </c>
      <c r="G17" s="20">
        <f t="shared" si="1"/>
        <v>1</v>
      </c>
      <c r="H17" s="21" t="str">
        <f t="shared" si="2"/>
        <v>C</v>
      </c>
      <c r="I17" s="43"/>
    </row>
    <row r="18" spans="1:9" x14ac:dyDescent="0.25">
      <c r="A18" s="12"/>
      <c r="B18" s="12"/>
      <c r="C18" s="11">
        <f>SUM(C2:C17)</f>
        <v>572544.04200000002</v>
      </c>
      <c r="D18" s="12"/>
      <c r="E18" s="24">
        <f>SUM(E2:E17)</f>
        <v>1656863.568</v>
      </c>
      <c r="F18" s="25"/>
      <c r="G18" s="25"/>
      <c r="H18" s="26"/>
      <c r="I18" s="27">
        <f>SUM(I2:I17)</f>
        <v>1</v>
      </c>
    </row>
    <row r="19" spans="1:9" x14ac:dyDescent="0.25">
      <c r="F19" s="3"/>
      <c r="G19" s="3"/>
      <c r="H19" s="5"/>
      <c r="I19" s="2"/>
    </row>
    <row r="20" spans="1:9" x14ac:dyDescent="0.25">
      <c r="C20" s="5"/>
      <c r="F20" s="3"/>
      <c r="G20" s="3"/>
      <c r="H20" s="6"/>
    </row>
    <row r="21" spans="1:9" x14ac:dyDescent="0.25">
      <c r="C21" s="3"/>
      <c r="F21" s="3"/>
      <c r="G21" s="3"/>
    </row>
    <row r="25" spans="1:9" x14ac:dyDescent="0.25">
      <c r="D25" s="4"/>
    </row>
  </sheetData>
  <sortState ref="A2:E17">
    <sortCondition descending="1" ref="E2:E17"/>
  </sortState>
  <mergeCells count="3">
    <mergeCell ref="I2:I3"/>
    <mergeCell ref="I4:I7"/>
    <mergeCell ref="I8:I17"/>
  </mergeCells>
  <conditionalFormatting sqref="H2:H17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1"/>
  <sheetViews>
    <sheetView topLeftCell="C1" workbookViewId="0">
      <selection activeCell="N31" sqref="G5:N31"/>
    </sheetView>
  </sheetViews>
  <sheetFormatPr baseColWidth="10" defaultRowHeight="15" x14ac:dyDescent="0.25"/>
  <cols>
    <col min="1" max="2" width="0" hidden="1" customWidth="1"/>
    <col min="4" max="4" width="6.5703125" hidden="1" customWidth="1"/>
    <col min="5" max="5" width="5" hidden="1" customWidth="1"/>
    <col min="6" max="6" width="0" hidden="1" customWidth="1"/>
  </cols>
  <sheetData>
    <row r="1" spans="1:7" x14ac:dyDescent="0.25">
      <c r="A1" s="8">
        <v>57255</v>
      </c>
      <c r="B1" s="7">
        <v>5245</v>
      </c>
      <c r="C1" s="7" t="s">
        <v>5</v>
      </c>
      <c r="D1" s="7">
        <f t="shared" ref="D1:D11" si="0">A1+B1</f>
        <v>62500</v>
      </c>
      <c r="E1">
        <v>7500</v>
      </c>
      <c r="F1" s="7">
        <f>E1+D1</f>
        <v>70000</v>
      </c>
      <c r="G1">
        <f>F1*6</f>
        <v>420000</v>
      </c>
    </row>
    <row r="2" spans="1:7" x14ac:dyDescent="0.25">
      <c r="A2" s="8">
        <v>9161</v>
      </c>
      <c r="B2">
        <v>839</v>
      </c>
      <c r="C2" t="s">
        <v>6</v>
      </c>
      <c r="D2" s="7">
        <f t="shared" si="0"/>
        <v>10000</v>
      </c>
      <c r="E2">
        <v>500</v>
      </c>
      <c r="F2" s="7">
        <f t="shared" ref="F2:F15" si="1">E2+D2</f>
        <v>10500</v>
      </c>
      <c r="G2">
        <f t="shared" ref="G2:G15" si="2">F2*6</f>
        <v>63000</v>
      </c>
    </row>
    <row r="3" spans="1:7" x14ac:dyDescent="0.25">
      <c r="A3" s="8">
        <v>10077</v>
      </c>
      <c r="B3">
        <v>923</v>
      </c>
      <c r="C3" t="s">
        <v>7</v>
      </c>
      <c r="D3" s="7">
        <f t="shared" si="0"/>
        <v>11000</v>
      </c>
      <c r="E3">
        <v>1000</v>
      </c>
      <c r="F3" s="7">
        <f t="shared" si="1"/>
        <v>12000</v>
      </c>
      <c r="G3">
        <f t="shared" si="2"/>
        <v>72000</v>
      </c>
    </row>
    <row r="4" spans="1:7" x14ac:dyDescent="0.25">
      <c r="A4" s="8">
        <v>183</v>
      </c>
      <c r="B4">
        <v>17</v>
      </c>
      <c r="C4" t="s">
        <v>9</v>
      </c>
      <c r="D4" s="7">
        <f t="shared" si="0"/>
        <v>200</v>
      </c>
      <c r="E4">
        <v>20</v>
      </c>
      <c r="F4" s="7">
        <f t="shared" si="1"/>
        <v>220</v>
      </c>
      <c r="G4">
        <f t="shared" si="2"/>
        <v>1320</v>
      </c>
    </row>
    <row r="5" spans="1:7" x14ac:dyDescent="0.25">
      <c r="A5" s="8">
        <v>46</v>
      </c>
      <c r="B5">
        <v>4</v>
      </c>
      <c r="C5" t="s">
        <v>10</v>
      </c>
      <c r="D5" s="7">
        <f t="shared" si="0"/>
        <v>50</v>
      </c>
      <c r="E5">
        <v>4</v>
      </c>
      <c r="F5" s="7">
        <f t="shared" si="1"/>
        <v>54</v>
      </c>
      <c r="G5">
        <f t="shared" si="2"/>
        <v>324</v>
      </c>
    </row>
    <row r="6" spans="1:7" x14ac:dyDescent="0.25">
      <c r="A6" s="8">
        <v>9</v>
      </c>
      <c r="B6">
        <v>1</v>
      </c>
      <c r="C6" t="s">
        <v>11</v>
      </c>
      <c r="D6" s="7">
        <f t="shared" si="0"/>
        <v>10</v>
      </c>
      <c r="E6">
        <v>0.1</v>
      </c>
      <c r="F6" s="7">
        <f t="shared" si="1"/>
        <v>10.1</v>
      </c>
      <c r="G6">
        <f t="shared" si="2"/>
        <v>60.599999999999994</v>
      </c>
    </row>
    <row r="7" spans="1:7" x14ac:dyDescent="0.25">
      <c r="A7" s="8">
        <v>14</v>
      </c>
      <c r="B7">
        <v>1</v>
      </c>
      <c r="C7" t="s">
        <v>12</v>
      </c>
      <c r="D7" s="7">
        <f t="shared" si="0"/>
        <v>15</v>
      </c>
      <c r="E7">
        <v>5</v>
      </c>
      <c r="F7" s="7">
        <f t="shared" si="1"/>
        <v>20</v>
      </c>
      <c r="G7">
        <f t="shared" si="2"/>
        <v>120</v>
      </c>
    </row>
    <row r="8" spans="1:7" x14ac:dyDescent="0.25">
      <c r="A8" s="8">
        <v>45.719000000000001</v>
      </c>
      <c r="B8">
        <v>4.1879999999999997</v>
      </c>
      <c r="C8" t="s">
        <v>13</v>
      </c>
      <c r="D8" s="7">
        <f t="shared" si="0"/>
        <v>49.907000000000004</v>
      </c>
      <c r="E8">
        <v>10</v>
      </c>
      <c r="F8" s="7">
        <f t="shared" si="1"/>
        <v>59.907000000000004</v>
      </c>
      <c r="G8">
        <f t="shared" si="2"/>
        <v>359.44200000000001</v>
      </c>
    </row>
    <row r="9" spans="1:7" x14ac:dyDescent="0.25">
      <c r="A9" s="8">
        <v>321</v>
      </c>
      <c r="B9">
        <v>29</v>
      </c>
      <c r="C9" t="s">
        <v>14</v>
      </c>
      <c r="D9" s="7">
        <f t="shared" si="0"/>
        <v>350</v>
      </c>
      <c r="E9">
        <v>100</v>
      </c>
      <c r="F9" s="7">
        <f t="shared" si="1"/>
        <v>450</v>
      </c>
      <c r="G9">
        <f t="shared" si="2"/>
        <v>2700</v>
      </c>
    </row>
    <row r="10" spans="1:7" x14ac:dyDescent="0.25">
      <c r="A10" s="8">
        <v>92</v>
      </c>
      <c r="B10">
        <v>8</v>
      </c>
      <c r="C10" t="s">
        <v>15</v>
      </c>
      <c r="D10" s="7">
        <f t="shared" si="0"/>
        <v>100</v>
      </c>
      <c r="E10">
        <v>10</v>
      </c>
      <c r="F10" s="7">
        <f t="shared" si="1"/>
        <v>110</v>
      </c>
      <c r="G10">
        <f t="shared" si="2"/>
        <v>660</v>
      </c>
    </row>
    <row r="11" spans="1:7" x14ac:dyDescent="0.25">
      <c r="B11">
        <v>750</v>
      </c>
      <c r="C11" t="s">
        <v>8</v>
      </c>
      <c r="D11" s="7">
        <f t="shared" si="0"/>
        <v>750</v>
      </c>
      <c r="F11" s="7">
        <f t="shared" si="1"/>
        <v>750</v>
      </c>
      <c r="G11">
        <f t="shared" si="2"/>
        <v>4500</v>
      </c>
    </row>
    <row r="12" spans="1:7" x14ac:dyDescent="0.25">
      <c r="C12" t="s">
        <v>16</v>
      </c>
      <c r="D12">
        <v>500</v>
      </c>
      <c r="F12" s="7">
        <f t="shared" si="1"/>
        <v>500</v>
      </c>
      <c r="G12">
        <f t="shared" si="2"/>
        <v>3000</v>
      </c>
    </row>
    <row r="13" spans="1:7" x14ac:dyDescent="0.25">
      <c r="C13" t="s">
        <v>17</v>
      </c>
      <c r="D13">
        <v>500</v>
      </c>
      <c r="F13" s="7">
        <f t="shared" si="1"/>
        <v>500</v>
      </c>
      <c r="G13">
        <f t="shared" si="2"/>
        <v>3000</v>
      </c>
    </row>
    <row r="14" spans="1:7" x14ac:dyDescent="0.25">
      <c r="C14" t="s">
        <v>18</v>
      </c>
      <c r="D14">
        <v>500</v>
      </c>
      <c r="F14" s="7">
        <f t="shared" si="1"/>
        <v>500</v>
      </c>
      <c r="G14">
        <f t="shared" si="2"/>
        <v>3000</v>
      </c>
    </row>
    <row r="15" spans="1:7" x14ac:dyDescent="0.25">
      <c r="C15" t="s">
        <v>19</v>
      </c>
      <c r="D15">
        <v>500</v>
      </c>
      <c r="F15" s="7">
        <f t="shared" si="1"/>
        <v>500</v>
      </c>
      <c r="G15">
        <f t="shared" si="2"/>
        <v>3000</v>
      </c>
    </row>
    <row r="16" spans="1:7" x14ac:dyDescent="0.25">
      <c r="C16" t="s">
        <v>21</v>
      </c>
      <c r="F16">
        <v>750</v>
      </c>
      <c r="G16">
        <f>F16*6</f>
        <v>4500</v>
      </c>
    </row>
    <row r="21" spans="8:8" x14ac:dyDescent="0.25">
      <c r="H21">
        <f>750*6</f>
        <v>4500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620EDFDDF1C3419324A500F7F22A6A" ma:contentTypeVersion="10" ma:contentTypeDescription="Crear nuevo documento." ma:contentTypeScope="" ma:versionID="5c6679f6baa98e37a39ab2f8acc9ad98">
  <xsd:schema xmlns:xsd="http://www.w3.org/2001/XMLSchema" xmlns:xs="http://www.w3.org/2001/XMLSchema" xmlns:p="http://schemas.microsoft.com/office/2006/metadata/properties" xmlns:ns3="13e3a796-62b6-41af-9da5-5ddcdf92b378" xmlns:ns4="c58ee30b-863c-4032-a39d-bf2dfebeae3b" targetNamespace="http://schemas.microsoft.com/office/2006/metadata/properties" ma:root="true" ma:fieldsID="2d3f1df968106e81958d7b6428917294" ns3:_="" ns4:_="">
    <xsd:import namespace="13e3a796-62b6-41af-9da5-5ddcdf92b378"/>
    <xsd:import namespace="c58ee30b-863c-4032-a39d-bf2dfebeae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3a796-62b6-41af-9da5-5ddcdf92b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e30b-863c-4032-a39d-bf2dfebeae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203514-ADB9-4078-AE2C-E9AAFC905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3a796-62b6-41af-9da5-5ddcdf92b378"/>
    <ds:schemaRef ds:uri="c58ee30b-863c-4032-a39d-bf2dfebea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1BCAE0-5832-4466-B5F0-18A941A9A1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600673-1690-414C-89A8-B7D26EDF3126}">
  <ds:schemaRefs>
    <ds:schemaRef ds:uri="c58ee30b-863c-4032-a39d-bf2dfebeae3b"/>
    <ds:schemaRef ds:uri="http://schemas.microsoft.com/office/2006/documentManagement/types"/>
    <ds:schemaRef ds:uri="http://purl.org/dc/dcmitype/"/>
    <ds:schemaRef ds:uri="13e3a796-62b6-41af-9da5-5ddcdf92b378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INPEC</dc:creator>
  <cp:lastModifiedBy>Jhon Esteban Ramirez Rios</cp:lastModifiedBy>
  <dcterms:created xsi:type="dcterms:W3CDTF">2019-05-28T19:05:37Z</dcterms:created>
  <dcterms:modified xsi:type="dcterms:W3CDTF">2019-08-09T16:40:45Z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0x01010085620EDFDDF1C3419324A500F7F22A6A</vt:lpwstr>
  </property>
</Properties>
</file>